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Mpf-Loge\Mpf-loge_Docs\PROJETS\Simulations loyers et subventions\"/>
    </mc:Choice>
  </mc:AlternateContent>
  <bookViews>
    <workbookView xWindow="0" yWindow="0" windowWidth="16380" windowHeight="8190" tabRatio="500"/>
  </bookViews>
  <sheets>
    <sheet name="HM" sheetId="1" r:id="rId1"/>
    <sheet name="Prêts_Fds propres" sheetId="2" r:id="rId2"/>
    <sheet name="Barême d'entrée LUP" sheetId="5" r:id="rId3"/>
    <sheet name="HBM_HLM" sheetId="3" state="hidden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5" l="1"/>
  <c r="H20" i="5"/>
  <c r="H21" i="5"/>
  <c r="H22" i="5"/>
  <c r="H23" i="5"/>
  <c r="H24" i="5"/>
  <c r="H18" i="5"/>
  <c r="H17" i="5"/>
  <c r="H19" i="1" l="1"/>
  <c r="H16" i="3" l="1"/>
  <c r="I16" i="3"/>
  <c r="C18" i="3"/>
  <c r="G16" i="3"/>
  <c r="G19" i="1"/>
  <c r="E20" i="1" s="1"/>
  <c r="H20" i="1" l="1"/>
  <c r="F23" i="1"/>
</calcChain>
</file>

<file path=xl/sharedStrings.xml><?xml version="1.0" encoding="utf-8"?>
<sst xmlns="http://schemas.openxmlformats.org/spreadsheetml/2006/main" count="119" uniqueCount="60">
  <si>
    <t>Subvention personnalisée dans le système HM</t>
  </si>
  <si>
    <t>Le taux d'effort est le % minimum du revenu consacré au loyer, il est fixé en tenant compte du nombre de pers. occupant le logement et du nombre de pièces (voir ci-dessous). 
Si votre loyer est plus important que le taux d'effort admis, vous aurez droit à une subvention personnalisée.</t>
  </si>
  <si>
    <t>Subv_min par
pièce/an</t>
  </si>
  <si>
    <t>Subv_max par
pièce/an</t>
  </si>
  <si>
    <t>Calcul du taux d'effort:</t>
  </si>
  <si>
    <t>1.5 pc</t>
  </si>
  <si>
    <t>2 pc</t>
  </si>
  <si>
    <t>2.5 pc</t>
  </si>
  <si>
    <t>3 pc</t>
  </si>
  <si>
    <t>3.5 pc</t>
  </si>
  <si>
    <t>4 pc</t>
  </si>
  <si>
    <t>4.5 pc</t>
  </si>
  <si>
    <t>5 pc</t>
  </si>
  <si>
    <t>5.5 pc</t>
  </si>
  <si>
    <t>6 pc</t>
  </si>
  <si>
    <t>6.5 pc</t>
  </si>
  <si>
    <t>7 pc</t>
  </si>
  <si>
    <t>1 pers.</t>
  </si>
  <si>
    <t>2 pers.</t>
  </si>
  <si>
    <t>3 pers.</t>
  </si>
  <si>
    <t>4 pers.</t>
  </si>
  <si>
    <t>5 pers.</t>
  </si>
  <si>
    <t>Revenu déterminant = somme des revenus (RDU) des personnes occupant le logement moins 10'000 pour la 1ère personne, 7'500 pour la 2ème, 5000 dès la 3ème</t>
  </si>
  <si>
    <t>Nb. Pers.</t>
  </si>
  <si>
    <t>Revenu dét.</t>
  </si>
  <si>
    <t>loyer/an s/charges</t>
  </si>
  <si>
    <t>nb. pièces</t>
  </si>
  <si>
    <t>Taux effort admis</t>
  </si>
  <si>
    <t>Subvention/an</t>
  </si>
  <si>
    <t>Entrez les données &gt;&gt;</t>
  </si>
  <si>
    <t>Valeur approximative 
des loyer avant subvention</t>
  </si>
  <si>
    <r>
      <rPr>
        <sz val="11"/>
        <color rgb="FF000000"/>
        <rFont val="Calibri"/>
        <family val="2"/>
        <charset val="1"/>
      </rPr>
      <t>loyer selon T_d'eff
(</t>
    </r>
    <r>
      <rPr>
        <i/>
        <sz val="11"/>
        <color rgb="FF000000"/>
        <rFont val="Calibri"/>
        <family val="2"/>
        <charset val="1"/>
      </rPr>
      <t>loyer théorique)</t>
    </r>
  </si>
  <si>
    <t>Subvention/an
par pièce</t>
  </si>
  <si>
    <t>3 pièces 1'135 /mois</t>
  </si>
  <si>
    <t>13'620/an</t>
  </si>
  <si>
    <t>4 pièces 1513/mois</t>
  </si>
  <si>
    <t>18'156/an</t>
  </si>
  <si>
    <t>Estimation de votre loyer mensuel:</t>
  </si>
  <si>
    <t>5 pièces 1891/mois</t>
  </si>
  <si>
    <t>22'692/an</t>
  </si>
  <si>
    <t>6 pièces 2269/mois</t>
  </si>
  <si>
    <t>27'228/an</t>
  </si>
  <si>
    <t>Prêts de l'Etat pour la constitution des fonds propres</t>
  </si>
  <si>
    <t>1 Si l’acquisition des parts sociales constitue pour un candidat locataire d’une coopérative d’habitation une charge trop lourde eu égard à son revenu et à sa fortune, l’Etat peut accorder un prêt, avec intérêt, garanti par le nantissement des parts sociales. 
2 Ce prêt doit être remboursé dans les 5 ans au plus tard, par mensualités fixes, le taux de référence étant le taux moyen des emprunts de l’Etat.</t>
  </si>
  <si>
    <t>Taux d'effort pour les prêts à terme</t>
  </si>
  <si>
    <t>Ce tableau vous permettra de savoir - à titre indicatif - si vous pourriez accéder à un logement subventionné (HBM/HLM)</t>
  </si>
  <si>
    <t>Taux d'effort pour accéder à un logement</t>
  </si>
  <si>
    <t>Taux effort</t>
  </si>
  <si>
    <t>Barème Entrée</t>
  </si>
  <si>
    <t>Barème Sortie</t>
  </si>
  <si>
    <t>Si "oui", vous pourriez accéder au logement</t>
  </si>
  <si>
    <t>Barême d'entrée pour un logement LUP cat I-II-III</t>
  </si>
  <si>
    <t xml:space="preserve">Le barème d’entrée s’obtient en divisant le loyer effectif du logement (à l’exclusion des frais de chauffage et
d’eau chaude et du loyer du garage) par le taux d’effort.
</t>
  </si>
  <si>
    <t xml:space="preserve"> Les taux d’effort pour les diverses catégories de LUP sont les suivants :</t>
  </si>
  <si>
    <t>1-1.5 pc</t>
  </si>
  <si>
    <t>nb.pers</t>
  </si>
  <si>
    <t>nb.pièces</t>
  </si>
  <si>
    <t>loyer/an</t>
  </si>
  <si>
    <t>taux d'effort</t>
  </si>
  <si>
    <t>Barême d'entrée
=
revenu déterminant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</si>
</sst>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CHF &quot;#,##0"/>
    <numFmt numFmtId="165" formatCode="0.0%"/>
    <numFmt numFmtId="166" formatCode="&quot;pc &quot;#,##0;[Red]&quot;-pc  &quot;##,##0"/>
  </numFmts>
  <fonts count="12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8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2F2F2"/>
        <bgColor rgb="FFE2F0D9"/>
      </patternFill>
    </fill>
    <fill>
      <patternFill patternType="solid">
        <fgColor rgb="FFFFFFFF"/>
        <bgColor rgb="FFF2F2F2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  <fill>
      <patternFill patternType="solid">
        <fgColor rgb="FFE2F0D9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auto="1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6" fillId="3" borderId="5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0" fillId="0" borderId="7" xfId="0" applyBorder="1" applyProtection="1"/>
    <xf numFmtId="0" fontId="6" fillId="3" borderId="7" xfId="0" applyFont="1" applyFill="1" applyBorder="1" applyAlignment="1" applyProtection="1">
      <alignment horizontal="right"/>
    </xf>
    <xf numFmtId="165" fontId="6" fillId="3" borderId="0" xfId="0" applyNumberFormat="1" applyFont="1" applyFill="1" applyBorder="1" applyAlignment="1" applyProtection="1">
      <alignment horizontal="center"/>
    </xf>
    <xf numFmtId="165" fontId="6" fillId="3" borderId="0" xfId="0" applyNumberFormat="1" applyFont="1" applyFill="1" applyBorder="1" applyProtection="1"/>
    <xf numFmtId="0" fontId="6" fillId="3" borderId="3" xfId="0" applyFont="1" applyFill="1" applyBorder="1" applyAlignment="1" applyProtection="1">
      <alignment horizontal="right"/>
    </xf>
    <xf numFmtId="165" fontId="6" fillId="3" borderId="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9" fontId="0" fillId="0" borderId="0" xfId="0" applyNumberFormat="1" applyAlignment="1" applyProtection="1">
      <alignment horizontal="center"/>
    </xf>
    <xf numFmtId="0" fontId="7" fillId="4" borderId="0" xfId="0" applyFont="1" applyFill="1" applyBorder="1" applyAlignment="1" applyProtection="1">
      <alignment horizontal="left"/>
    </xf>
    <xf numFmtId="0" fontId="6" fillId="2" borderId="0" xfId="0" applyFont="1" applyFill="1" applyProtection="1"/>
    <xf numFmtId="0" fontId="0" fillId="2" borderId="0" xfId="0" applyFill="1" applyProtection="1"/>
    <xf numFmtId="0" fontId="0" fillId="0" borderId="0" xfId="0" applyAlignment="1" applyProtection="1">
      <alignment horizontal="left"/>
    </xf>
    <xf numFmtId="3" fontId="0" fillId="0" borderId="0" xfId="0" applyNumberFormat="1" applyProtection="1"/>
    <xf numFmtId="3" fontId="0" fillId="0" borderId="0" xfId="0" applyNumberFormat="1" applyFont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3" fontId="6" fillId="3" borderId="10" xfId="0" applyNumberFormat="1" applyFont="1" applyFill="1" applyBorder="1" applyAlignment="1" applyProtection="1">
      <alignment horizontal="center" vertical="center"/>
      <protection locked="0"/>
    </xf>
    <xf numFmtId="9" fontId="6" fillId="5" borderId="11" xfId="0" applyNumberFormat="1" applyFont="1" applyFill="1" applyBorder="1" applyAlignment="1" applyProtection="1">
      <alignment horizontal="center" vertical="center"/>
    </xf>
    <xf numFmtId="3" fontId="6" fillId="3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3" fontId="6" fillId="5" borderId="13" xfId="0" applyNumberFormat="1" applyFont="1" applyFill="1" applyBorder="1" applyAlignment="1" applyProtection="1">
      <alignment horizontal="center" vertical="center"/>
    </xf>
    <xf numFmtId="3" fontId="6" fillId="3" borderId="14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</xf>
    <xf numFmtId="3" fontId="0" fillId="5" borderId="16" xfId="0" applyNumberFormat="1" applyFont="1" applyFill="1" applyBorder="1" applyAlignment="1" applyProtection="1">
      <alignment horizontal="center" vertical="top" wrapText="1"/>
    </xf>
    <xf numFmtId="166" fontId="0" fillId="0" borderId="0" xfId="0" applyNumberFormat="1" applyAlignment="1" applyProtection="1">
      <alignment horizontal="left" vertical="top"/>
    </xf>
    <xf numFmtId="3" fontId="0" fillId="4" borderId="0" xfId="0" applyNumberFormat="1" applyFill="1" applyAlignment="1" applyProtection="1">
      <alignment horizontal="left"/>
    </xf>
    <xf numFmtId="3" fontId="0" fillId="3" borderId="17" xfId="0" applyNumberFormat="1" applyFont="1" applyFill="1" applyBorder="1" applyAlignment="1" applyProtection="1">
      <alignment horizontal="center" vertical="top" wrapText="1"/>
    </xf>
    <xf numFmtId="0" fontId="0" fillId="0" borderId="18" xfId="0" applyFont="1" applyBorder="1" applyAlignment="1" applyProtection="1">
      <alignment horizontal="center"/>
    </xf>
    <xf numFmtId="0" fontId="0" fillId="4" borderId="0" xfId="0" applyFill="1" applyProtection="1"/>
    <xf numFmtId="1" fontId="3" fillId="4" borderId="0" xfId="0" applyNumberFormat="1" applyFont="1" applyFill="1" applyAlignment="1" applyProtection="1">
      <alignment horizontal="center"/>
    </xf>
    <xf numFmtId="164" fontId="6" fillId="4" borderId="2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0" fillId="0" borderId="3" xfId="0" applyFont="1" applyBorder="1" applyProtection="1"/>
    <xf numFmtId="0" fontId="0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6" fillId="0" borderId="8" xfId="0" applyFont="1" applyBorder="1" applyAlignment="1" applyProtection="1"/>
    <xf numFmtId="0" fontId="10" fillId="0" borderId="0" xfId="0" applyFont="1" applyProtection="1"/>
    <xf numFmtId="0" fontId="0" fillId="6" borderId="5" xfId="0" applyFill="1" applyBorder="1" applyAlignment="1" applyProtection="1">
      <alignment horizontal="center"/>
    </xf>
    <xf numFmtId="0" fontId="0" fillId="6" borderId="6" xfId="0" applyFont="1" applyFill="1" applyBorder="1" applyAlignment="1" applyProtection="1">
      <alignment horizontal="center"/>
    </xf>
    <xf numFmtId="0" fontId="0" fillId="6" borderId="21" xfId="0" applyFont="1" applyFill="1" applyBorder="1" applyAlignment="1" applyProtection="1">
      <alignment horizontal="center"/>
    </xf>
    <xf numFmtId="0" fontId="0" fillId="6" borderId="7" xfId="0" applyFont="1" applyFill="1" applyBorder="1" applyAlignment="1" applyProtection="1">
      <alignment horizontal="right"/>
    </xf>
    <xf numFmtId="9" fontId="0" fillId="6" borderId="0" xfId="0" applyNumberFormat="1" applyFill="1" applyBorder="1" applyAlignment="1" applyProtection="1">
      <alignment horizontal="center"/>
    </xf>
    <xf numFmtId="0" fontId="0" fillId="6" borderId="18" xfId="0" applyFill="1" applyBorder="1" applyProtection="1"/>
    <xf numFmtId="0" fontId="0" fillId="6" borderId="3" xfId="0" applyFont="1" applyFill="1" applyBorder="1" applyAlignment="1" applyProtection="1">
      <alignment horizontal="right"/>
    </xf>
    <xf numFmtId="9" fontId="0" fillId="6" borderId="8" xfId="0" applyNumberFormat="1" applyFill="1" applyBorder="1" applyAlignment="1" applyProtection="1">
      <alignment horizontal="center"/>
    </xf>
    <xf numFmtId="9" fontId="0" fillId="6" borderId="4" xfId="0" applyNumberFormat="1" applyFill="1" applyBorder="1" applyAlignment="1" applyProtection="1">
      <alignment horizontal="center"/>
    </xf>
    <xf numFmtId="4" fontId="6" fillId="3" borderId="10" xfId="0" applyNumberFormat="1" applyFont="1" applyFill="1" applyBorder="1" applyAlignment="1" applyProtection="1">
      <alignment horizontal="center" vertical="center"/>
      <protection locked="0"/>
    </xf>
    <xf numFmtId="9" fontId="6" fillId="5" borderId="10" xfId="0" applyNumberFormat="1" applyFont="1" applyFill="1" applyBorder="1" applyAlignment="1" applyProtection="1">
      <alignment horizontal="center" vertical="center"/>
    </xf>
    <xf numFmtId="4" fontId="6" fillId="7" borderId="10" xfId="0" applyNumberFormat="1" applyFont="1" applyFill="1" applyBorder="1" applyAlignment="1" applyProtection="1">
      <alignment horizontal="center" vertical="center"/>
    </xf>
    <xf numFmtId="4" fontId="6" fillId="8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3" fontId="7" fillId="9" borderId="10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3" fontId="0" fillId="4" borderId="0" xfId="0" applyNumberFormat="1" applyFill="1" applyAlignment="1" applyProtection="1">
      <alignment horizontal="left" vertical="center"/>
    </xf>
    <xf numFmtId="3" fontId="0" fillId="0" borderId="0" xfId="0" applyNumberFormat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9" fontId="0" fillId="0" borderId="22" xfId="0" applyNumberFormat="1" applyBorder="1" applyAlignment="1" applyProtection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tabSelected="1" zoomScale="85" zoomScaleNormal="85" workbookViewId="0">
      <selection activeCell="C19" sqref="C19"/>
    </sheetView>
  </sheetViews>
  <sheetFormatPr baseColWidth="10" defaultColWidth="9.140625" defaultRowHeight="15" x14ac:dyDescent="0.25"/>
  <cols>
    <col min="1" max="1" width="21.42578125" style="1" customWidth="1"/>
    <col min="2" max="2" width="14.85546875" style="1" customWidth="1"/>
    <col min="3" max="4" width="17.5703125" style="1" customWidth="1"/>
    <col min="5" max="5" width="19.7109375" style="1" customWidth="1"/>
    <col min="6" max="7" width="17.5703125" style="1" customWidth="1"/>
    <col min="8" max="8" width="23.42578125" style="1" customWidth="1"/>
    <col min="9" max="9" width="17.5703125" style="1" customWidth="1"/>
    <col min="10" max="15" width="14.85546875" style="1" customWidth="1"/>
    <col min="16" max="1025" width="11.42578125" style="1"/>
  </cols>
  <sheetData>
    <row r="1" spans="1:15" ht="34.5" customHeight="1" x14ac:dyDescent="0.4">
      <c r="A1" s="71" t="s">
        <v>0</v>
      </c>
      <c r="B1" s="71"/>
      <c r="C1" s="71"/>
      <c r="D1" s="71"/>
      <c r="E1" s="71"/>
      <c r="F1" s="71"/>
    </row>
    <row r="2" spans="1:15" ht="130.5" customHeight="1" x14ac:dyDescent="0.35">
      <c r="A2" s="72" t="s">
        <v>1</v>
      </c>
      <c r="B2" s="72"/>
      <c r="C2" s="72"/>
      <c r="D2" s="72"/>
      <c r="E2" s="72"/>
      <c r="F2" s="72"/>
      <c r="I2" s="2"/>
    </row>
    <row r="3" spans="1:15" ht="42" customHeight="1" x14ac:dyDescent="0.45">
      <c r="A3" s="3"/>
      <c r="E3" s="4" t="s">
        <v>2</v>
      </c>
      <c r="F3" s="5">
        <v>300</v>
      </c>
    </row>
    <row r="4" spans="1:15" ht="42" customHeight="1" x14ac:dyDescent="0.45">
      <c r="A4" s="3"/>
      <c r="E4" s="6" t="s">
        <v>3</v>
      </c>
      <c r="F4" s="7">
        <v>1700</v>
      </c>
    </row>
    <row r="5" spans="1:15" ht="46.5" customHeight="1" x14ac:dyDescent="0.4">
      <c r="A5" s="8" t="s">
        <v>4</v>
      </c>
    </row>
    <row r="6" spans="1:15" ht="21" x14ac:dyDescent="0.3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1"/>
    </row>
    <row r="7" spans="1:15" ht="21" x14ac:dyDescent="0.35">
      <c r="A7" s="12" t="s">
        <v>17</v>
      </c>
      <c r="B7" s="13">
        <v>0.19</v>
      </c>
      <c r="C7" s="13">
        <v>0.21</v>
      </c>
      <c r="D7" s="13">
        <v>0.23</v>
      </c>
      <c r="E7" s="13">
        <v>0.23</v>
      </c>
      <c r="F7" s="13">
        <v>0.28999999999999998</v>
      </c>
      <c r="G7" s="13"/>
      <c r="H7" s="13"/>
      <c r="I7" s="13"/>
      <c r="J7" s="13"/>
      <c r="K7" s="13"/>
      <c r="L7" s="13"/>
      <c r="M7" s="14"/>
      <c r="N7" s="11"/>
    </row>
    <row r="8" spans="1:15" ht="21" x14ac:dyDescent="0.35">
      <c r="A8" s="12" t="s">
        <v>18</v>
      </c>
      <c r="B8" s="13"/>
      <c r="C8" s="13">
        <v>0.19</v>
      </c>
      <c r="D8" s="13">
        <v>0.19</v>
      </c>
      <c r="E8" s="13">
        <v>0.21</v>
      </c>
      <c r="F8" s="13">
        <v>0.23</v>
      </c>
      <c r="G8" s="13">
        <v>0.23</v>
      </c>
      <c r="H8" s="13">
        <v>0.28999999999999998</v>
      </c>
      <c r="I8" s="13"/>
      <c r="J8" s="13"/>
      <c r="K8" s="13"/>
      <c r="L8" s="13"/>
      <c r="M8" s="14"/>
      <c r="N8" s="11"/>
    </row>
    <row r="9" spans="1:15" ht="21" x14ac:dyDescent="0.35">
      <c r="A9" s="12" t="s">
        <v>19</v>
      </c>
      <c r="B9" s="13"/>
      <c r="C9" s="13"/>
      <c r="D9" s="13"/>
      <c r="E9" s="13">
        <v>0.19</v>
      </c>
      <c r="F9" s="13">
        <v>0.19</v>
      </c>
      <c r="G9" s="13">
        <v>0.21</v>
      </c>
      <c r="H9" s="13">
        <v>0.23</v>
      </c>
      <c r="I9" s="13">
        <v>0.23</v>
      </c>
      <c r="J9" s="13">
        <v>0.28999999999999998</v>
      </c>
      <c r="K9" s="13"/>
      <c r="L9" s="13"/>
      <c r="M9" s="14"/>
      <c r="N9" s="11"/>
    </row>
    <row r="10" spans="1:15" ht="21" x14ac:dyDescent="0.35">
      <c r="A10" s="12" t="s">
        <v>20</v>
      </c>
      <c r="B10" s="13"/>
      <c r="C10" s="13"/>
      <c r="D10" s="13"/>
      <c r="E10" s="13"/>
      <c r="F10" s="13"/>
      <c r="G10" s="13">
        <v>0.19</v>
      </c>
      <c r="H10" s="13">
        <v>0.19</v>
      </c>
      <c r="I10" s="13">
        <v>0.21</v>
      </c>
      <c r="J10" s="13">
        <v>0.23</v>
      </c>
      <c r="K10" s="13">
        <v>0.23</v>
      </c>
      <c r="L10" s="13">
        <v>0.28999999999999998</v>
      </c>
      <c r="M10" s="14"/>
      <c r="N10" s="11"/>
    </row>
    <row r="11" spans="1:15" ht="21" x14ac:dyDescent="0.35">
      <c r="A11" s="15" t="s">
        <v>21</v>
      </c>
      <c r="B11" s="16"/>
      <c r="C11" s="16"/>
      <c r="D11" s="16"/>
      <c r="E11" s="16"/>
      <c r="F11" s="16"/>
      <c r="G11" s="16"/>
      <c r="H11" s="16"/>
      <c r="I11" s="16">
        <v>0.19</v>
      </c>
      <c r="J11" s="16">
        <v>0.19</v>
      </c>
      <c r="K11" s="16">
        <v>0.21</v>
      </c>
      <c r="L11" s="16">
        <v>0.23</v>
      </c>
      <c r="M11" s="16">
        <v>0.23</v>
      </c>
      <c r="N11" s="11"/>
    </row>
    <row r="12" spans="1:15" x14ac:dyDescent="0.25">
      <c r="A12" s="17"/>
      <c r="B12" s="18"/>
      <c r="C12" s="18"/>
      <c r="D12" s="18"/>
      <c r="E12" s="18"/>
      <c r="F12" s="18"/>
      <c r="G12" s="18"/>
    </row>
    <row r="13" spans="1:15" ht="21" x14ac:dyDescent="0.35">
      <c r="A13" s="19"/>
    </row>
    <row r="15" spans="1:15" ht="21" x14ac:dyDescent="0.35">
      <c r="A15" s="20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C16" s="22"/>
    </row>
    <row r="18" spans="1:10" s="23" customFormat="1" x14ac:dyDescent="0.25">
      <c r="C18" s="24" t="s">
        <v>23</v>
      </c>
      <c r="D18" s="24" t="s">
        <v>24</v>
      </c>
      <c r="E18" s="24" t="s">
        <v>25</v>
      </c>
      <c r="F18" s="24" t="s">
        <v>26</v>
      </c>
      <c r="G18" s="24" t="s">
        <v>27</v>
      </c>
      <c r="H18" s="24" t="s">
        <v>28</v>
      </c>
      <c r="I18" s="1"/>
    </row>
    <row r="19" spans="1:10" ht="34.5" customHeight="1" x14ac:dyDescent="0.25">
      <c r="A19" s="73" t="s">
        <v>29</v>
      </c>
      <c r="B19" s="73"/>
      <c r="C19" s="25"/>
      <c r="D19" s="26"/>
      <c r="E19" s="26"/>
      <c r="F19" s="25"/>
      <c r="G19" s="27">
        <f>IF(AND($C$19=1,F19=1.5),B7,IF(AND($C$19=1,F19=2),C7,IF(AND($C$19=1,F19=2.5),D7,IF(AND($C$19=1,F19=3),E7,IF(AND($C$19=1,F19=3.5),F7,IF(AND($C$19=2,F19=2),C8,IF(AND($C$19=2,F19=2.5),D8,IF(AND($C$19=2,F19=3),E8,IF(AND($C$19=2,F19=3.5),F8,IF(AND($C$19=2,F19=4),G8,IF(AND($C$19=2,F19=4.5),H8,IF(AND($C$19=3,F19=3),E9,IF(AND($C$19=3,F19=3.5),F9,IF(AND($C$19=3,F19=4),G9,IF(AND($C$19=3,F19=4.5),H9,IF(AND($C$19=3,F19=5),I9,IF(AND($C$19=3,F19=5.5),J9,IF(AND($C$19=4,F19=4),G10,IF(AND($C$19=4,F19=4.5),H10,IF(AND($C$19=4,F19=5),I10,IF(AND($C$19=4,F19=5.5),J10,IF(AND($C$19=4,F19=6),K10,IF(AND($C$19=4,F19=6.5),L10,IF(AND($C$19=5,F19=5),I11,IF(AND($C$19=5,F19=0.5),J11,IF(AND($C$19=5,F19=6),K11,IF(AND($C$19=5,F19=6.5),L11,IF(AND($C$19=5,F19=7),M11,))))))))))))))))))))))))))))</f>
        <v>0</v>
      </c>
      <c r="H19" s="28" t="e">
        <f>IF(AND(((E19-E20)/F19)&gt;300,((E19-E20)/F19)&lt;F4),(E19-E20),IF(((E19-E20)/F19)&lt;300,"pas de subvention",IF(((E19-E20)/F19)&gt;F4,(F4*F19),(E19-E20))))</f>
        <v>#DIV/0!</v>
      </c>
    </row>
    <row r="20" spans="1:10" ht="21" x14ac:dyDescent="0.25">
      <c r="C20" s="29"/>
      <c r="E20" s="30">
        <f>D19*G19</f>
        <v>0</v>
      </c>
      <c r="F20" s="63"/>
      <c r="H20" s="31" t="e">
        <f>IF(H19="pas de subvention","pas de subvention",(H19/F19))</f>
        <v>#DIV/0!</v>
      </c>
      <c r="I20" s="32"/>
    </row>
    <row r="21" spans="1:10" ht="31.5" customHeight="1" x14ac:dyDescent="0.25">
      <c r="A21" s="74" t="s">
        <v>30</v>
      </c>
      <c r="B21" s="74"/>
      <c r="E21" s="33" t="s">
        <v>31</v>
      </c>
      <c r="F21" s="34"/>
      <c r="G21" s="35"/>
      <c r="H21" s="36" t="s">
        <v>32</v>
      </c>
      <c r="I21" s="32"/>
    </row>
    <row r="22" spans="1:10" ht="28.5" customHeight="1" x14ac:dyDescent="0.35">
      <c r="A22" s="11" t="s">
        <v>33</v>
      </c>
      <c r="B22" s="37" t="s">
        <v>34</v>
      </c>
      <c r="E22" s="32"/>
      <c r="G22" s="38"/>
      <c r="H22" s="39"/>
    </row>
    <row r="23" spans="1:10" ht="23.25" customHeight="1" x14ac:dyDescent="0.35">
      <c r="A23" s="11" t="s">
        <v>35</v>
      </c>
      <c r="B23" s="37" t="s">
        <v>36</v>
      </c>
      <c r="C23" s="75" t="s">
        <v>37</v>
      </c>
      <c r="D23" s="75"/>
      <c r="E23" s="75"/>
      <c r="F23" s="40" t="e">
        <f>IF((H19="pas de subvention"),(E19/12),((E19-H19)/12))</f>
        <v>#DIV/0!</v>
      </c>
      <c r="G23" s="38"/>
      <c r="H23" s="39"/>
    </row>
    <row r="24" spans="1:10" ht="23.25" customHeight="1" x14ac:dyDescent="0.35">
      <c r="A24" s="11" t="s">
        <v>38</v>
      </c>
      <c r="B24" s="37" t="s">
        <v>39</v>
      </c>
      <c r="I24" s="41"/>
    </row>
    <row r="25" spans="1:10" ht="23.25" customHeight="1" x14ac:dyDescent="0.3">
      <c r="A25" s="42" t="s">
        <v>40</v>
      </c>
      <c r="B25" s="43" t="s">
        <v>41</v>
      </c>
      <c r="I25" s="44"/>
      <c r="J25" s="23"/>
    </row>
  </sheetData>
  <sheetProtection sheet="1" objects="1" scenarios="1" selectLockedCells="1"/>
  <mergeCells count="5">
    <mergeCell ref="A1:F1"/>
    <mergeCell ref="A2:F2"/>
    <mergeCell ref="A19:B19"/>
    <mergeCell ref="A21:B21"/>
    <mergeCell ref="C23:E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1"/>
  <sheetViews>
    <sheetView showGridLines="0" zoomScaleNormal="100" workbookViewId="0">
      <selection activeCell="F7" sqref="F7"/>
    </sheetView>
  </sheetViews>
  <sheetFormatPr baseColWidth="10" defaultColWidth="9.140625" defaultRowHeight="15" x14ac:dyDescent="0.25"/>
  <cols>
    <col min="1" max="1" width="21.5703125" style="1" customWidth="1"/>
    <col min="2" max="2" width="11.5703125" style="1" customWidth="1"/>
    <col min="3" max="3" width="13.28515625" style="1" customWidth="1"/>
    <col min="4" max="4" width="16.28515625" style="1" customWidth="1"/>
    <col min="5" max="5" width="17.5703125" style="1" customWidth="1"/>
    <col min="6" max="7" width="13.28515625" style="1" customWidth="1"/>
    <col min="8" max="9" width="16.28515625" style="1" customWidth="1"/>
    <col min="10" max="14" width="11.5703125" style="1" customWidth="1"/>
    <col min="15" max="1025" width="11.42578125" style="1"/>
  </cols>
  <sheetData>
    <row r="2" spans="1:14" ht="21" x14ac:dyDescent="0.35">
      <c r="A2" s="45" t="s">
        <v>42</v>
      </c>
      <c r="B2" s="45"/>
      <c r="C2" s="45"/>
      <c r="D2" s="45"/>
      <c r="E2" s="45"/>
      <c r="F2" s="41"/>
      <c r="G2" s="41"/>
      <c r="H2" s="41"/>
      <c r="I2" s="41"/>
      <c r="J2" s="41"/>
      <c r="K2" s="41"/>
      <c r="L2" s="41"/>
      <c r="M2" s="41"/>
      <c r="N2" s="41"/>
    </row>
    <row r="3" spans="1:14" s="46" customFormat="1" ht="57.75" customHeight="1" x14ac:dyDescent="0.3">
      <c r="A3" s="76" t="s">
        <v>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5" spans="1:14" ht="21" x14ac:dyDescent="0.35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21" x14ac:dyDescent="0.3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1"/>
    </row>
    <row r="7" spans="1:14" ht="21" x14ac:dyDescent="0.35">
      <c r="A7" s="12" t="s">
        <v>17</v>
      </c>
      <c r="B7" s="13">
        <v>0.247</v>
      </c>
      <c r="C7" s="13">
        <v>0.27300000000000002</v>
      </c>
      <c r="D7" s="13">
        <v>0.29899999999999999</v>
      </c>
      <c r="E7" s="13">
        <v>0.29899999999999999</v>
      </c>
      <c r="F7" s="13">
        <v>0.28999999999999998</v>
      </c>
      <c r="G7" s="13"/>
      <c r="H7" s="13"/>
      <c r="I7" s="13"/>
      <c r="J7" s="13"/>
      <c r="K7" s="13"/>
      <c r="L7" s="13"/>
      <c r="M7" s="14"/>
      <c r="N7" s="11"/>
    </row>
    <row r="8" spans="1:14" ht="21" x14ac:dyDescent="0.35">
      <c r="A8" s="12" t="s">
        <v>18</v>
      </c>
      <c r="B8" s="13"/>
      <c r="C8" s="13">
        <v>0.247</v>
      </c>
      <c r="D8" s="13">
        <v>0.247</v>
      </c>
      <c r="E8" s="13">
        <v>0.27300000000000002</v>
      </c>
      <c r="F8" s="13">
        <v>0.29899999999999999</v>
      </c>
      <c r="G8" s="13">
        <v>0.29899999999999999</v>
      </c>
      <c r="H8" s="13"/>
      <c r="I8" s="13"/>
      <c r="J8" s="13"/>
      <c r="K8" s="13"/>
      <c r="L8" s="13"/>
      <c r="M8" s="14"/>
      <c r="N8" s="11"/>
    </row>
    <row r="9" spans="1:14" ht="21" x14ac:dyDescent="0.35">
      <c r="A9" s="12" t="s">
        <v>19</v>
      </c>
      <c r="B9" s="13"/>
      <c r="C9" s="13"/>
      <c r="D9" s="13"/>
      <c r="E9" s="13">
        <v>0.247</v>
      </c>
      <c r="F9" s="13">
        <v>0.247</v>
      </c>
      <c r="G9" s="13">
        <v>0.27300000000000002</v>
      </c>
      <c r="H9" s="13">
        <v>0.29899999999999999</v>
      </c>
      <c r="I9" s="13">
        <v>0.29899999999999999</v>
      </c>
      <c r="J9" s="13"/>
      <c r="K9" s="13"/>
      <c r="L9" s="13"/>
      <c r="M9" s="14"/>
      <c r="N9" s="11"/>
    </row>
    <row r="10" spans="1:14" ht="21" x14ac:dyDescent="0.35">
      <c r="A10" s="12" t="s">
        <v>20</v>
      </c>
      <c r="B10" s="13"/>
      <c r="C10" s="13"/>
      <c r="D10" s="13"/>
      <c r="E10" s="13"/>
      <c r="F10" s="13"/>
      <c r="G10" s="13">
        <v>0.247</v>
      </c>
      <c r="H10" s="13">
        <v>0.247</v>
      </c>
      <c r="I10" s="13">
        <v>0.27300000000000002</v>
      </c>
      <c r="J10" s="13">
        <v>0.29899999999999999</v>
      </c>
      <c r="K10" s="13">
        <v>0.29899999999999999</v>
      </c>
      <c r="L10" s="13"/>
      <c r="M10" s="14"/>
      <c r="N10" s="11"/>
    </row>
    <row r="11" spans="1:14" ht="21" x14ac:dyDescent="0.35">
      <c r="A11" s="15" t="s">
        <v>21</v>
      </c>
      <c r="B11" s="16"/>
      <c r="C11" s="16"/>
      <c r="D11" s="16"/>
      <c r="E11" s="16"/>
      <c r="F11" s="16"/>
      <c r="G11" s="16"/>
      <c r="H11" s="16"/>
      <c r="I11" s="16">
        <v>0.247</v>
      </c>
      <c r="J11" s="16">
        <v>0.247</v>
      </c>
      <c r="K11" s="16">
        <v>0.27300000000000002</v>
      </c>
      <c r="L11" s="16">
        <v>0.29899999999999999</v>
      </c>
      <c r="M11" s="16">
        <v>0.29899999999999999</v>
      </c>
      <c r="N11" s="11"/>
    </row>
  </sheetData>
  <sheetProtection sheet="1" objects="1" scenarios="1" selectLockedCells="1"/>
  <mergeCells count="2">
    <mergeCell ref="A3:N3"/>
    <mergeCell ref="A5:N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3"/>
  <sheetViews>
    <sheetView showGridLines="0" zoomScale="85" zoomScaleNormal="85" workbookViewId="0">
      <selection activeCell="I21" sqref="I21"/>
    </sheetView>
  </sheetViews>
  <sheetFormatPr baseColWidth="10" defaultColWidth="9.140625" defaultRowHeight="15" x14ac:dyDescent="0.25"/>
  <cols>
    <col min="1" max="1" width="21.5703125" style="1" customWidth="1"/>
    <col min="2" max="2" width="11.5703125" style="1" customWidth="1"/>
    <col min="3" max="3" width="13.28515625" style="1" customWidth="1"/>
    <col min="4" max="4" width="16.28515625" style="1" customWidth="1"/>
    <col min="5" max="5" width="17.5703125" style="1" customWidth="1"/>
    <col min="6" max="7" width="13.28515625" style="1" customWidth="1"/>
    <col min="8" max="8" width="20.7109375" style="1" customWidth="1"/>
    <col min="9" max="9" width="16.28515625" style="1" customWidth="1"/>
    <col min="10" max="14" width="11.5703125" style="1" customWidth="1"/>
    <col min="15" max="1025" width="9.140625" style="1"/>
  </cols>
  <sheetData>
    <row r="2" spans="1:14" ht="21" x14ac:dyDescent="0.35">
      <c r="A2" s="45" t="s">
        <v>51</v>
      </c>
      <c r="B2" s="45"/>
      <c r="C2" s="45"/>
      <c r="D2" s="45"/>
      <c r="E2" s="45"/>
      <c r="F2" s="41"/>
      <c r="G2" s="41"/>
      <c r="H2" s="41"/>
      <c r="I2" s="41"/>
      <c r="J2" s="41"/>
      <c r="K2" s="41"/>
      <c r="L2" s="41"/>
      <c r="M2" s="41"/>
      <c r="N2" s="41"/>
    </row>
    <row r="3" spans="1:14" s="46" customFormat="1" ht="57.75" customHeight="1" x14ac:dyDescent="0.3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5" spans="1:14" ht="21" x14ac:dyDescent="0.35">
      <c r="A5" s="77" t="s">
        <v>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21" x14ac:dyDescent="0.35">
      <c r="A6" s="9"/>
      <c r="B6" s="10" t="s">
        <v>54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1"/>
    </row>
    <row r="7" spans="1:14" ht="21" x14ac:dyDescent="0.35">
      <c r="A7" s="12" t="s">
        <v>17</v>
      </c>
      <c r="B7" s="13">
        <v>0.16</v>
      </c>
      <c r="C7" s="13">
        <v>0.18</v>
      </c>
      <c r="D7" s="13">
        <v>0.2</v>
      </c>
      <c r="E7" s="13">
        <v>0.2</v>
      </c>
      <c r="F7" s="13">
        <v>0.26</v>
      </c>
      <c r="G7" s="13"/>
      <c r="H7" s="13"/>
      <c r="I7" s="13"/>
      <c r="J7" s="13"/>
      <c r="K7" s="13"/>
      <c r="L7" s="13"/>
      <c r="M7" s="14"/>
      <c r="N7" s="11"/>
    </row>
    <row r="8" spans="1:14" ht="21" x14ac:dyDescent="0.35">
      <c r="A8" s="12" t="s">
        <v>18</v>
      </c>
      <c r="B8" s="13"/>
      <c r="C8" s="13">
        <v>0.16</v>
      </c>
      <c r="D8" s="13">
        <v>0.16</v>
      </c>
      <c r="E8" s="13">
        <v>0.18</v>
      </c>
      <c r="F8" s="13">
        <v>0.2</v>
      </c>
      <c r="G8" s="13">
        <v>0.2</v>
      </c>
      <c r="H8" s="13">
        <v>0.26</v>
      </c>
      <c r="I8" s="13"/>
      <c r="J8" s="13"/>
      <c r="K8" s="13"/>
      <c r="L8" s="13"/>
      <c r="M8" s="14"/>
      <c r="N8" s="11"/>
    </row>
    <row r="9" spans="1:14" ht="21" x14ac:dyDescent="0.35">
      <c r="A9" s="12" t="s">
        <v>19</v>
      </c>
      <c r="B9" s="13"/>
      <c r="C9" s="13"/>
      <c r="D9" s="13"/>
      <c r="E9" s="13">
        <v>0.16</v>
      </c>
      <c r="F9" s="13">
        <v>0.16</v>
      </c>
      <c r="G9" s="13">
        <v>0.18</v>
      </c>
      <c r="H9" s="13">
        <v>0.2</v>
      </c>
      <c r="I9" s="13">
        <v>0.2</v>
      </c>
      <c r="J9" s="13">
        <v>0.26</v>
      </c>
      <c r="K9" s="13"/>
      <c r="L9" s="13"/>
      <c r="M9" s="14"/>
      <c r="N9" s="11"/>
    </row>
    <row r="10" spans="1:14" ht="21" x14ac:dyDescent="0.35">
      <c r="A10" s="12" t="s">
        <v>20</v>
      </c>
      <c r="B10" s="13"/>
      <c r="C10" s="13"/>
      <c r="D10" s="13"/>
      <c r="E10" s="13"/>
      <c r="F10" s="13"/>
      <c r="G10" s="13">
        <v>0.16</v>
      </c>
      <c r="H10" s="13">
        <v>0.16</v>
      </c>
      <c r="I10" s="13">
        <v>0.18</v>
      </c>
      <c r="J10" s="13">
        <v>0.2</v>
      </c>
      <c r="K10" s="13">
        <v>0.2</v>
      </c>
      <c r="L10" s="13">
        <v>0.26</v>
      </c>
      <c r="M10" s="14"/>
      <c r="N10" s="11"/>
    </row>
    <row r="11" spans="1:14" ht="21" x14ac:dyDescent="0.35">
      <c r="A11" s="15" t="s">
        <v>21</v>
      </c>
      <c r="B11" s="16"/>
      <c r="C11" s="16"/>
      <c r="D11" s="16"/>
      <c r="E11" s="16"/>
      <c r="F11" s="16"/>
      <c r="G11" s="16"/>
      <c r="H11" s="16"/>
      <c r="I11" s="16">
        <v>0.16</v>
      </c>
      <c r="J11" s="16">
        <v>0.16</v>
      </c>
      <c r="K11" s="16">
        <v>0.18</v>
      </c>
      <c r="L11" s="16">
        <v>0.2</v>
      </c>
      <c r="M11" s="16">
        <v>0.2</v>
      </c>
      <c r="N11" s="11"/>
    </row>
    <row r="14" spans="1:14" ht="21" x14ac:dyDescent="0.35">
      <c r="A14" s="78" t="s">
        <v>22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4" ht="24" customHeight="1" x14ac:dyDescent="0.25"/>
    <row r="16" spans="1:14" ht="60.75" customHeight="1" x14ac:dyDescent="0.25">
      <c r="A16" s="74" t="s">
        <v>30</v>
      </c>
      <c r="B16" s="74"/>
      <c r="D16" s="68" t="s">
        <v>55</v>
      </c>
      <c r="E16" s="68" t="s">
        <v>56</v>
      </c>
      <c r="F16" s="68" t="s">
        <v>57</v>
      </c>
      <c r="G16" s="69" t="s">
        <v>58</v>
      </c>
      <c r="H16" s="70" t="s">
        <v>59</v>
      </c>
    </row>
    <row r="17" spans="1:8" x14ac:dyDescent="0.25">
      <c r="A17" s="11" t="s">
        <v>33</v>
      </c>
      <c r="B17" s="37" t="s">
        <v>34</v>
      </c>
      <c r="D17" s="65">
        <v>1</v>
      </c>
      <c r="E17" s="65">
        <v>3</v>
      </c>
      <c r="F17" s="66">
        <v>13620</v>
      </c>
      <c r="G17" s="67">
        <v>0.18</v>
      </c>
      <c r="H17" s="66">
        <f>F17/G17</f>
        <v>75666.666666666672</v>
      </c>
    </row>
    <row r="18" spans="1:8" x14ac:dyDescent="0.25">
      <c r="A18" s="11" t="s">
        <v>35</v>
      </c>
      <c r="B18" s="37" t="s">
        <v>36</v>
      </c>
      <c r="D18" s="65">
        <v>2</v>
      </c>
      <c r="E18" s="65">
        <v>3</v>
      </c>
      <c r="F18" s="66">
        <v>13620</v>
      </c>
      <c r="G18" s="67">
        <v>0.18</v>
      </c>
      <c r="H18" s="66">
        <f>F18/G18</f>
        <v>75666.666666666672</v>
      </c>
    </row>
    <row r="19" spans="1:8" x14ac:dyDescent="0.25">
      <c r="A19" s="11" t="s">
        <v>38</v>
      </c>
      <c r="B19" s="37" t="s">
        <v>39</v>
      </c>
      <c r="D19" s="65">
        <v>2</v>
      </c>
      <c r="E19" s="65">
        <v>4</v>
      </c>
      <c r="F19" s="66">
        <v>18156</v>
      </c>
      <c r="G19" s="67">
        <v>0.2</v>
      </c>
      <c r="H19" s="66">
        <f t="shared" ref="H19:H24" si="0">F19/G19</f>
        <v>90780</v>
      </c>
    </row>
    <row r="20" spans="1:8" x14ac:dyDescent="0.25">
      <c r="A20" s="42" t="s">
        <v>40</v>
      </c>
      <c r="B20" s="43" t="s">
        <v>41</v>
      </c>
      <c r="D20" s="65">
        <v>3</v>
      </c>
      <c r="E20" s="65">
        <v>4</v>
      </c>
      <c r="F20" s="66">
        <v>18156</v>
      </c>
      <c r="G20" s="67">
        <v>0.18</v>
      </c>
      <c r="H20" s="66">
        <f t="shared" si="0"/>
        <v>100866.66666666667</v>
      </c>
    </row>
    <row r="21" spans="1:8" x14ac:dyDescent="0.25">
      <c r="D21" s="65">
        <v>3</v>
      </c>
      <c r="E21" s="65">
        <v>5</v>
      </c>
      <c r="F21" s="66">
        <v>22692</v>
      </c>
      <c r="G21" s="67">
        <v>0.2</v>
      </c>
      <c r="H21" s="66">
        <f t="shared" si="0"/>
        <v>113460</v>
      </c>
    </row>
    <row r="22" spans="1:8" x14ac:dyDescent="0.25">
      <c r="D22" s="65">
        <v>4</v>
      </c>
      <c r="E22" s="65">
        <v>5</v>
      </c>
      <c r="F22" s="66">
        <v>22692</v>
      </c>
      <c r="G22" s="67">
        <v>0.18</v>
      </c>
      <c r="H22" s="66">
        <f t="shared" si="0"/>
        <v>126066.66666666667</v>
      </c>
    </row>
    <row r="23" spans="1:8" x14ac:dyDescent="0.25">
      <c r="D23" s="65">
        <v>4</v>
      </c>
      <c r="E23" s="65">
        <v>6</v>
      </c>
      <c r="F23" s="66">
        <v>27228</v>
      </c>
      <c r="G23" s="67">
        <v>0.2</v>
      </c>
      <c r="H23" s="66">
        <f t="shared" si="0"/>
        <v>136140</v>
      </c>
    </row>
    <row r="24" spans="1:8" x14ac:dyDescent="0.25">
      <c r="D24" s="65">
        <v>5</v>
      </c>
      <c r="E24" s="65">
        <v>6</v>
      </c>
      <c r="F24" s="66">
        <v>27228</v>
      </c>
      <c r="G24" s="67">
        <v>0.18</v>
      </c>
      <c r="H24" s="66">
        <f t="shared" si="0"/>
        <v>151266.66666666669</v>
      </c>
    </row>
    <row r="25" spans="1:8" x14ac:dyDescent="0.25">
      <c r="D25" s="29"/>
      <c r="E25" s="29"/>
      <c r="F25" s="64"/>
      <c r="G25" s="18"/>
      <c r="H25" s="64"/>
    </row>
    <row r="26" spans="1:8" x14ac:dyDescent="0.25">
      <c r="D26" s="29"/>
      <c r="E26" s="29"/>
      <c r="F26" s="64"/>
      <c r="G26" s="18"/>
      <c r="H26" s="64"/>
    </row>
    <row r="27" spans="1:8" x14ac:dyDescent="0.25">
      <c r="D27" s="29"/>
      <c r="E27" s="29"/>
      <c r="F27" s="64"/>
      <c r="G27" s="18"/>
      <c r="H27" s="64"/>
    </row>
    <row r="28" spans="1:8" x14ac:dyDescent="0.25">
      <c r="D28" s="29"/>
      <c r="E28" s="29"/>
      <c r="F28" s="64"/>
      <c r="G28" s="18"/>
      <c r="H28" s="64"/>
    </row>
    <row r="29" spans="1:8" x14ac:dyDescent="0.25">
      <c r="D29" s="29"/>
      <c r="E29" s="29"/>
      <c r="F29" s="64"/>
      <c r="G29" s="18"/>
      <c r="H29" s="64"/>
    </row>
    <row r="30" spans="1:8" x14ac:dyDescent="0.25">
      <c r="D30" s="29"/>
      <c r="E30" s="29"/>
      <c r="F30" s="64"/>
      <c r="G30" s="18"/>
      <c r="H30" s="64"/>
    </row>
    <row r="31" spans="1:8" x14ac:dyDescent="0.25">
      <c r="D31" s="29"/>
      <c r="E31" s="29"/>
      <c r="F31" s="64"/>
      <c r="G31" s="18"/>
      <c r="H31" s="64"/>
    </row>
    <row r="32" spans="1:8" x14ac:dyDescent="0.25">
      <c r="D32" s="29"/>
      <c r="E32" s="29"/>
      <c r="F32" s="64"/>
      <c r="G32" s="18"/>
      <c r="H32" s="64"/>
    </row>
    <row r="33" spans="4:8" x14ac:dyDescent="0.25">
      <c r="D33" s="29"/>
      <c r="E33" s="29"/>
      <c r="F33" s="64"/>
      <c r="G33" s="18"/>
      <c r="H33" s="64"/>
    </row>
  </sheetData>
  <sheetProtection selectLockedCells="1"/>
  <mergeCells count="4">
    <mergeCell ref="A3:N3"/>
    <mergeCell ref="A5:M5"/>
    <mergeCell ref="A16:B16"/>
    <mergeCell ref="A14:N1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showGridLines="0" zoomScale="70" zoomScaleNormal="70" workbookViewId="0">
      <selection activeCell="C16" sqref="C16"/>
    </sheetView>
  </sheetViews>
  <sheetFormatPr baseColWidth="10" defaultColWidth="9.140625" defaultRowHeight="15" x14ac:dyDescent="0.25"/>
  <cols>
    <col min="1" max="1" width="21.5703125" style="1" customWidth="1"/>
    <col min="2" max="2" width="11.5703125" style="1" customWidth="1"/>
    <col min="3" max="3" width="13.28515625" style="1" customWidth="1"/>
    <col min="4" max="4" width="16.28515625" style="1" customWidth="1"/>
    <col min="5" max="5" width="17.5703125" style="1" customWidth="1"/>
    <col min="6" max="7" width="13.28515625" style="1" customWidth="1"/>
    <col min="8" max="9" width="16.28515625" style="1" customWidth="1"/>
    <col min="10" max="14" width="11.5703125" style="1" customWidth="1"/>
    <col min="15" max="1025" width="11.42578125" style="1"/>
  </cols>
  <sheetData>
    <row r="1" spans="1:9" ht="38.25" customHeight="1" x14ac:dyDescent="0.4">
      <c r="A1" s="8" t="s">
        <v>45</v>
      </c>
    </row>
    <row r="2" spans="1:9" ht="21" x14ac:dyDescent="0.35">
      <c r="A2" s="77" t="s">
        <v>46</v>
      </c>
      <c r="B2" s="77"/>
      <c r="C2" s="77"/>
      <c r="D2" s="77"/>
      <c r="E2" s="77"/>
      <c r="F2" s="77"/>
      <c r="G2" s="77"/>
    </row>
    <row r="3" spans="1:9" x14ac:dyDescent="0.25">
      <c r="A3" s="47"/>
      <c r="B3" s="48" t="s">
        <v>6</v>
      </c>
      <c r="C3" s="48" t="s">
        <v>8</v>
      </c>
      <c r="D3" s="48" t="s">
        <v>10</v>
      </c>
      <c r="E3" s="48" t="s">
        <v>12</v>
      </c>
      <c r="F3" s="48" t="s">
        <v>14</v>
      </c>
      <c r="G3" s="49" t="s">
        <v>16</v>
      </c>
    </row>
    <row r="4" spans="1:9" x14ac:dyDescent="0.25">
      <c r="A4" s="50" t="s">
        <v>17</v>
      </c>
      <c r="B4" s="51">
        <v>0.21</v>
      </c>
      <c r="C4" s="51">
        <v>0.23</v>
      </c>
      <c r="D4" s="51"/>
      <c r="E4" s="51"/>
      <c r="F4" s="51"/>
      <c r="G4" s="52"/>
    </row>
    <row r="5" spans="1:9" x14ac:dyDescent="0.25">
      <c r="A5" s="50" t="s">
        <v>18</v>
      </c>
      <c r="B5" s="51">
        <v>0.19</v>
      </c>
      <c r="C5" s="51">
        <v>0.21</v>
      </c>
      <c r="D5" s="51">
        <v>0.23</v>
      </c>
      <c r="E5" s="51"/>
      <c r="F5" s="51"/>
      <c r="G5" s="52"/>
    </row>
    <row r="6" spans="1:9" x14ac:dyDescent="0.25">
      <c r="A6" s="50" t="s">
        <v>19</v>
      </c>
      <c r="B6" s="51"/>
      <c r="C6" s="51">
        <v>0.19</v>
      </c>
      <c r="D6" s="51">
        <v>0.23</v>
      </c>
      <c r="E6" s="51">
        <v>0.28999999999999998</v>
      </c>
      <c r="F6" s="51"/>
      <c r="G6" s="52"/>
    </row>
    <row r="7" spans="1:9" x14ac:dyDescent="0.25">
      <c r="A7" s="50" t="s">
        <v>20</v>
      </c>
      <c r="B7" s="51"/>
      <c r="C7" s="51"/>
      <c r="D7" s="51">
        <v>0.19</v>
      </c>
      <c r="E7" s="51">
        <v>0.21</v>
      </c>
      <c r="F7" s="51">
        <v>0.23</v>
      </c>
      <c r="G7" s="52"/>
    </row>
    <row r="8" spans="1:9" ht="15" customHeight="1" x14ac:dyDescent="0.25">
      <c r="A8" s="53" t="s">
        <v>21</v>
      </c>
      <c r="B8" s="54"/>
      <c r="C8" s="54"/>
      <c r="D8" s="54"/>
      <c r="E8" s="54">
        <v>0.19</v>
      </c>
      <c r="F8" s="54">
        <v>0.21</v>
      </c>
      <c r="G8" s="55">
        <v>0.23</v>
      </c>
    </row>
    <row r="9" spans="1:9" x14ac:dyDescent="0.25">
      <c r="A9" s="17"/>
      <c r="B9" s="18"/>
      <c r="C9" s="18"/>
      <c r="D9" s="18"/>
      <c r="E9" s="18"/>
      <c r="F9" s="18"/>
      <c r="G9" s="18"/>
    </row>
    <row r="13" spans="1:9" x14ac:dyDescent="0.25">
      <c r="C13" s="22"/>
    </row>
    <row r="15" spans="1:9" s="23" customFormat="1" x14ac:dyDescent="0.25">
      <c r="C15" s="24" t="s">
        <v>23</v>
      </c>
      <c r="D15" s="24" t="s">
        <v>24</v>
      </c>
      <c r="E15" s="24" t="s">
        <v>25</v>
      </c>
      <c r="F15" s="24" t="s">
        <v>26</v>
      </c>
      <c r="G15" s="24" t="s">
        <v>47</v>
      </c>
      <c r="H15" s="24" t="s">
        <v>48</v>
      </c>
      <c r="I15" s="24" t="s">
        <v>49</v>
      </c>
    </row>
    <row r="16" spans="1:9" ht="34.5" customHeight="1" x14ac:dyDescent="0.25">
      <c r="A16" s="73" t="s">
        <v>29</v>
      </c>
      <c r="B16" s="73"/>
      <c r="C16" s="25"/>
      <c r="D16" s="56"/>
      <c r="E16" s="26"/>
      <c r="F16" s="25"/>
      <c r="G16" s="57">
        <f>IF(AND($C$16=1,F16=2),B4,IF(AND($C$16=1,F16=3),C4,IF(AND($C$16=2,F16=2),B5,IF(AND($C$16=2,F16=3),C5,IF(AND($C$16=2,F16=4),D5,IF(AND($C$16=3,F16=3),C6,IF(AND($C$16=3,F16=4),D6,IF(AND($C$16=3,F16=5),E6,IF(AND($C$16=4,F16=4),D7,IF(AND($C$16=4,F16=5),E7,IF(AND($C$16=4,F16=6),F7,IF(AND($C$16=5,F16=5),E8,IF(AND($C$16=5,F16=6),F8,IF(AND($C$16=5,F16=7),G8,))))))))))))))</f>
        <v>0</v>
      </c>
      <c r="H16" s="58" t="e">
        <f>ROUNDUP(E16/IF(AND($C$16=1,$F$16=1),0.19,IF(AND($C$16=1,F16=($C$16+1)),0.21,IF(AND($C$16=1,F16=($C$16+2)),0.23,IF(AND($C$16=1,F16=($C$16+3)),0.29,IF(AND($C$16=2,F16=2),0.19,IF(AND($C$16=2,F16=($C$16+1)),0.21,IF(AND($C$16=2,F16=($C$16+2)),0.23,IF(AND($C$16=2,F16=($C$16+3)),0.29,IF(AND($C$16=3,F16=3),0.19,IF(AND($C$16=3,F16=($C$16+1)),0.21,IF(AND($C$16=3,F16=($C$16+2)),0.23,IF(AND($C$16=3,F16=($C$16+3)),0.29,IF(AND($C$16=4,F16=4),0.19,IF(AND($C$16=4,F16=($C$16+1)),0.21,IF(AND($C$16=4,F16=($C$16+2)),0.23,IF(AND($C$16=4,F16=($C$16+3)),0.29,IF(AND($C$16=5,F16=5),0.19,IF(AND($C$16=5,F16=($C$16+1)),0.21,IF(AND($C$16=5,F16=($C$16+2)),0.23,IF(AND($C$16=5,F16=($C$16+3)),0.29,)))))))))))))))))))),0)</f>
        <v>#DIV/0!</v>
      </c>
      <c r="I16" s="59" t="e">
        <f>H16*1.75</f>
        <v>#DIV/0!</v>
      </c>
    </row>
    <row r="17" spans="3:11" ht="21" x14ac:dyDescent="0.35">
      <c r="C17" s="29"/>
      <c r="K17" s="60"/>
    </row>
    <row r="18" spans="3:11" ht="28.5" customHeight="1" x14ac:dyDescent="0.35">
      <c r="C18" s="61" t="e">
        <f>IF(AND(D16&gt;=H16,D16&lt;=I16),"OUI","NON")</f>
        <v>#DIV/0!</v>
      </c>
      <c r="D18" s="62" t="s">
        <v>50</v>
      </c>
    </row>
    <row r="20" spans="3:11" ht="36" customHeight="1" x14ac:dyDescent="0.25"/>
  </sheetData>
  <sheetProtection sheet="1" objects="1" scenarios="1" selectLockedCells="1"/>
  <mergeCells count="2">
    <mergeCell ref="A2:G2"/>
    <mergeCell ref="A16:B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HM</vt:lpstr>
      <vt:lpstr>Prêts_Fds propres</vt:lpstr>
      <vt:lpstr>Barême d'entrée LUP</vt:lpstr>
      <vt:lpstr>HBM_HLM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JC</cp:lastModifiedBy>
  <cp:revision>1</cp:revision>
  <dcterms:created xsi:type="dcterms:W3CDTF">2017-03-09T14:46:39Z</dcterms:created>
  <dcterms:modified xsi:type="dcterms:W3CDTF">2019-05-23T21:11:04Z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